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97" windowWidth="14626" windowHeight="8715"/>
  </bookViews>
  <sheets>
    <sheet name="Score" sheetId="1" r:id="rId1"/>
    <sheet name="Tweak" sheetId="2" r:id="rId2"/>
  </sheets>
  <calcPr calcId="125725" fullPrecision="0"/>
</workbook>
</file>

<file path=xl/calcChain.xml><?xml version="1.0" encoding="utf-8"?>
<calcChain xmlns="http://schemas.openxmlformats.org/spreadsheetml/2006/main">
  <c r="C17" i="1"/>
  <c r="D11" s="1"/>
  <c r="D12" s="1"/>
  <c r="P15"/>
  <c r="Q15"/>
  <c r="O15"/>
  <c r="O8"/>
  <c r="O17"/>
  <c r="O19"/>
  <c r="D19"/>
  <c r="E19" s="1"/>
  <c r="F19" s="1"/>
  <c r="G19" s="1"/>
  <c r="H19" s="1"/>
  <c r="I19" s="1"/>
  <c r="J19" s="1"/>
  <c r="K19" s="1"/>
  <c r="L19" s="1"/>
  <c r="M19" s="1"/>
  <c r="D16"/>
  <c r="D8" l="1"/>
  <c r="D10" s="1"/>
  <c r="D21" s="1"/>
  <c r="D13"/>
  <c r="D14" s="1"/>
  <c r="D18" l="1"/>
  <c r="E16" s="1"/>
  <c r="D15"/>
  <c r="D17" s="1"/>
  <c r="D20" s="1"/>
  <c r="E11" l="1"/>
  <c r="E12" s="1"/>
  <c r="E8"/>
  <c r="E13" l="1"/>
  <c r="E14" s="1"/>
  <c r="E15" s="1"/>
  <c r="E17" s="1"/>
  <c r="E10"/>
  <c r="E18" l="1"/>
  <c r="F11" s="1"/>
  <c r="F12" s="1"/>
  <c r="E21"/>
  <c r="E20"/>
  <c r="F8"/>
  <c r="F16" l="1"/>
  <c r="F13"/>
  <c r="F14" s="1"/>
  <c r="F15" s="1"/>
  <c r="F17" s="1"/>
  <c r="F10"/>
  <c r="F18" l="1"/>
  <c r="G11" s="1"/>
  <c r="G12" s="1"/>
  <c r="F21"/>
  <c r="G8"/>
  <c r="F20"/>
  <c r="G16" l="1"/>
  <c r="G13"/>
  <c r="G14" s="1"/>
  <c r="G15" s="1"/>
  <c r="G17" s="1"/>
  <c r="G10"/>
  <c r="H13"/>
  <c r="G18" l="1"/>
  <c r="H11" s="1"/>
  <c r="H12" s="1"/>
  <c r="H14" s="1"/>
  <c r="H15" s="1"/>
  <c r="G20"/>
  <c r="H8"/>
  <c r="H10" s="1"/>
  <c r="G21"/>
  <c r="H16" l="1"/>
  <c r="H18" s="1"/>
  <c r="I16" s="1"/>
  <c r="H21"/>
  <c r="H17"/>
  <c r="I8" s="1"/>
  <c r="I13" s="1"/>
  <c r="I10" l="1"/>
  <c r="I21" s="1"/>
  <c r="I11"/>
  <c r="I12" s="1"/>
  <c r="I14" s="1"/>
  <c r="H20"/>
  <c r="I18" l="1"/>
  <c r="J16" s="1"/>
  <c r="I15"/>
  <c r="I17" s="1"/>
  <c r="J8" l="1"/>
  <c r="J10" s="1"/>
  <c r="J21" s="1"/>
  <c r="J11"/>
  <c r="J12" s="1"/>
  <c r="I20"/>
  <c r="J13"/>
  <c r="J14" l="1"/>
  <c r="J15" s="1"/>
  <c r="J17" s="1"/>
  <c r="K8" s="1"/>
  <c r="K13" s="1"/>
  <c r="J18"/>
  <c r="K16" s="1"/>
  <c r="J20" l="1"/>
  <c r="K10"/>
  <c r="K21" s="1"/>
  <c r="K11"/>
  <c r="K12" s="1"/>
  <c r="K14" s="1"/>
  <c r="K15" s="1"/>
  <c r="K17" s="1"/>
  <c r="K18" l="1"/>
  <c r="L16" s="1"/>
  <c r="L8"/>
  <c r="K20"/>
  <c r="L11" l="1"/>
  <c r="L12" s="1"/>
  <c r="L13"/>
  <c r="L10"/>
  <c r="L21" s="1"/>
  <c r="L14" l="1"/>
  <c r="L15" s="1"/>
  <c r="L17" s="1"/>
  <c r="L18"/>
  <c r="M16" s="1"/>
  <c r="M11" l="1"/>
  <c r="M12" s="1"/>
  <c r="L20"/>
  <c r="M8"/>
  <c r="M13" l="1"/>
  <c r="M14" s="1"/>
  <c r="M15" s="1"/>
  <c r="M17" s="1"/>
  <c r="M20" s="1"/>
  <c r="M10"/>
  <c r="M18" l="1"/>
  <c r="M21"/>
</calcChain>
</file>

<file path=xl/sharedStrings.xml><?xml version="1.0" encoding="utf-8"?>
<sst xmlns="http://schemas.openxmlformats.org/spreadsheetml/2006/main" count="104" uniqueCount="88">
  <si>
    <t>initial values</t>
  </si>
  <si>
    <t>quality</t>
  </si>
  <si>
    <t>initial score increase</t>
  </si>
  <si>
    <t>easiness factor</t>
  </si>
  <si>
    <t>scheduled interval (days)</t>
  </si>
  <si>
    <t>actual interval (days)</t>
  </si>
  <si>
    <t>score increase (quality)</t>
  </si>
  <si>
    <t>initial new score</t>
  </si>
  <si>
    <t>initial easiness factor</t>
  </si>
  <si>
    <t>answer 
1</t>
  </si>
  <si>
    <t>answer 
2</t>
  </si>
  <si>
    <t>answer 
3</t>
  </si>
  <si>
    <t>answer 
4</t>
  </si>
  <si>
    <t>answer 
5</t>
  </si>
  <si>
    <t>ready for input</t>
  </si>
  <si>
    <t>Min Score</t>
  </si>
  <si>
    <t>Max Score</t>
  </si>
  <si>
    <t>answer 
6</t>
  </si>
  <si>
    <t>answer 
7</t>
  </si>
  <si>
    <t>answer 
8</t>
  </si>
  <si>
    <t>answer 
9</t>
  </si>
  <si>
    <t>answer 
10</t>
  </si>
  <si>
    <t>don't change (1)</t>
  </si>
  <si>
    <t>change normally (2)</t>
  </si>
  <si>
    <t>scale exponentially (3)</t>
  </si>
  <si>
    <t>scale linearly (4)</t>
  </si>
  <si>
    <t>change normally (1)</t>
  </si>
  <si>
    <t>scale logarithmically (2)</t>
  </si>
  <si>
    <t>scale linearly (3)</t>
  </si>
  <si>
    <t>default value</t>
  </si>
  <si>
    <t>Points/day:</t>
  </si>
  <si>
    <t>Day type</t>
  </si>
  <si>
    <t>Calendar</t>
  </si>
  <si>
    <t>Hours</t>
  </si>
  <si>
    <t>Learned if:</t>
  </si>
  <si>
    <t xml:space="preserve">   correct in row</t>
  </si>
  <si>
    <t xml:space="preserve">   score &gt;=</t>
  </si>
  <si>
    <t>score increase (late/early)</t>
  </si>
  <si>
    <t>early/late?</t>
  </si>
  <si>
    <t>new schedule (days)</t>
  </si>
  <si>
    <t>figures rounded as displayed</t>
  </si>
  <si>
    <t>total days</t>
  </si>
  <si>
    <t>Repetition-spaced Card Selection</t>
  </si>
  <si>
    <t>Scores and easiness factors</t>
  </si>
  <si>
    <t>answer quality</t>
  </si>
  <si>
    <t xml:space="preserve">   actual=scheduled? (y/n)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</si>
  <si>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</si>
  <si>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</si>
  <si>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</si>
  <si>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</si>
  <si>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</si>
  <si>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</si>
  <si>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</si>
  <si>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</si>
  <si>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</si>
  <si>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</si>
  <si>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</si>
  <si>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</si>
  <si>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</si>
  <si>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</si>
  <si>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</si>
  <si>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y</t>
  </si>
  <si>
    <t>learned if correct in row &gt;=</t>
  </si>
  <si>
    <t>learned if score &gt;=</t>
  </si>
  <si>
    <t>score</t>
  </si>
  <si>
    <t>learned in row</t>
  </si>
  <si>
    <t>score min / max =</t>
  </si>
  <si>
    <t>days to reach max score</t>
  </si>
  <si>
    <t>points / day =</t>
  </si>
  <si>
    <t>Easiness</t>
  </si>
  <si>
    <t>Minimum Easiness</t>
  </si>
  <si>
    <t>Maximum Easiness</t>
  </si>
  <si>
    <t>Easiness divisor</t>
  </si>
  <si>
    <t>If review late</t>
  </si>
  <si>
    <t>If review early</t>
  </si>
  <si>
    <t>Easiness Change:</t>
  </si>
  <si>
    <t>Quality</t>
  </si>
  <si>
    <t>Pleco</t>
  </si>
  <si>
    <t>Pleco
default value</t>
  </si>
  <si>
    <t>Initial Correct Score</t>
  </si>
  <si>
    <t>Correct Scale Score Increase %</t>
  </si>
  <si>
    <t>Score Limits</t>
  </si>
  <si>
    <t>Scoring</t>
  </si>
  <si>
    <t>Tweak Parameters (Scoring Type: Automatic)</t>
  </si>
  <si>
    <t>User
value</t>
  </si>
  <si>
    <t>Incorrect Score Decrease %</t>
  </si>
  <si>
    <t>Prompt for recall quality: no =&gt; quality = 2 or 6 for wrong or right answer)</t>
  </si>
  <si>
    <t>Prompt for recall quality: yes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</si>
</sst>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3" fontId="0" fillId="2" borderId="0" xfId="0" applyNumberFormat="1" applyFill="1" applyBorder="1" applyAlignment="1">
      <alignment horizontal="right" vertical="center" indent="1"/>
    </xf>
    <xf numFmtId="3" fontId="0" fillId="2" borderId="1" xfId="0" applyNumberFormat="1" applyFill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3" fontId="0" fillId="3" borderId="1" xfId="0" applyNumberForma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3" fontId="0" fillId="0" borderId="5" xfId="0" applyNumberFormat="1" applyBorder="1" applyAlignment="1">
      <alignment horizontal="center"/>
    </xf>
    <xf numFmtId="49" fontId="1" fillId="0" borderId="7" xfId="0" applyNumberFormat="1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 indent="1"/>
    </xf>
    <xf numFmtId="3" fontId="1" fillId="0" borderId="11" xfId="0" applyNumberFormat="1" applyFont="1" applyBorder="1" applyAlignment="1">
      <alignment horizontal="right" vertical="center" indent="1"/>
    </xf>
    <xf numFmtId="3" fontId="0" fillId="2" borderId="11" xfId="0" applyNumberFormat="1" applyFill="1" applyBorder="1" applyAlignment="1">
      <alignment horizontal="right" vertical="center" indent="1"/>
    </xf>
    <xf numFmtId="0" fontId="2" fillId="0" borderId="0" xfId="0" applyFont="1"/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horizontal="right" vertical="center" indent="1"/>
    </xf>
    <xf numFmtId="0" fontId="1" fillId="3" borderId="1" xfId="0" applyFont="1" applyFill="1" applyBorder="1" applyAlignment="1">
      <alignment horizontal="right" vertical="center" wrapText="1" indent="1"/>
    </xf>
    <xf numFmtId="0" fontId="0" fillId="3" borderId="1" xfId="0" applyFill="1" applyBorder="1" applyAlignment="1">
      <alignment horizontal="right" vertical="center" indent="1"/>
    </xf>
    <xf numFmtId="0" fontId="0" fillId="3" borderId="3" xfId="0" applyFill="1" applyBorder="1" applyAlignment="1">
      <alignment horizontal="right" vertical="center" indent="1"/>
    </xf>
    <xf numFmtId="9" fontId="0" fillId="3" borderId="1" xfId="0" applyNumberFormat="1" applyFill="1" applyBorder="1" applyAlignment="1">
      <alignment horizontal="right" vertical="center" indent="1"/>
    </xf>
    <xf numFmtId="9" fontId="0" fillId="3" borderId="3" xfId="0" applyNumberFormat="1" applyFill="1" applyBorder="1" applyAlignment="1">
      <alignment horizontal="right" vertical="center" indent="1"/>
    </xf>
    <xf numFmtId="3" fontId="0" fillId="3" borderId="3" xfId="0" applyNumberForma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0" fillId="2" borderId="10" xfId="0" applyNumberFormat="1" applyFill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0" fontId="1" fillId="0" borderId="14" xfId="0" applyFont="1" applyBorder="1" applyAlignment="1">
      <alignment horizontal="right" vertical="center" inden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 indent="1"/>
    </xf>
    <xf numFmtId="0" fontId="3" fillId="3" borderId="0" xfId="0" applyFont="1" applyFill="1" applyBorder="1" applyAlignment="1">
      <alignment horizontal="right" vertical="center" wrapText="1" indent="1"/>
    </xf>
    <xf numFmtId="0" fontId="0" fillId="0" borderId="12" xfId="0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right" vertical="center" wrapText="1" indent="1"/>
    </xf>
    <xf numFmtId="3" fontId="0" fillId="2" borderId="2" xfId="0" applyNumberFormat="1" applyFill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0" fontId="0" fillId="3" borderId="11" xfId="0" applyFill="1" applyBorder="1" applyAlignment="1">
      <alignment horizontal="right" vertical="center" indent="1"/>
    </xf>
    <xf numFmtId="3" fontId="1" fillId="0" borderId="13" xfId="0" applyNumberFormat="1" applyFont="1" applyBorder="1" applyAlignment="1">
      <alignment horizontal="right" vertical="center" wrapText="1" indent="1"/>
    </xf>
    <xf numFmtId="0" fontId="0" fillId="3" borderId="13" xfId="0" applyFill="1" applyBorder="1" applyAlignment="1">
      <alignment horizontal="right" vertical="center" indent="1"/>
    </xf>
    <xf numFmtId="0" fontId="0" fillId="3" borderId="14" xfId="0" applyFill="1" applyBorder="1" applyAlignment="1">
      <alignment horizontal="right" vertical="center" indent="1"/>
    </xf>
    <xf numFmtId="0" fontId="1" fillId="3" borderId="13" xfId="0" applyFont="1" applyFill="1" applyBorder="1" applyAlignment="1">
      <alignment horizontal="right" vertical="center" wrapText="1" indent="1"/>
    </xf>
    <xf numFmtId="3" fontId="1" fillId="3" borderId="4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right" vertical="center" indent="1"/>
    </xf>
    <xf numFmtId="9" fontId="0" fillId="2" borderId="2" xfId="0" applyNumberFormat="1" applyFill="1" applyBorder="1" applyAlignment="1">
      <alignment horizontal="right" vertical="center" indent="1"/>
    </xf>
    <xf numFmtId="3" fontId="1" fillId="0" borderId="0" xfId="0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3" fontId="1" fillId="0" borderId="1" xfId="0" applyNumberFormat="1" applyFont="1" applyBorder="1" applyAlignment="1">
      <alignment horizontal="right" vertical="center" indent="1"/>
    </xf>
    <xf numFmtId="0" fontId="0" fillId="0" borderId="1" xfId="0" applyBorder="1" applyAlignment="1">
      <alignment horizontal="right" indent="1"/>
    </xf>
    <xf numFmtId="3" fontId="0" fillId="0" borderId="3" xfId="0" applyNumberFormat="1" applyBorder="1" applyAlignment="1">
      <alignment horizontal="right" vertical="center" indent="1"/>
    </xf>
    <xf numFmtId="3" fontId="0" fillId="3" borderId="2" xfId="0" applyNumberFormat="1" applyFill="1" applyBorder="1" applyAlignment="1">
      <alignment horizontal="right" vertical="center" indent="1"/>
    </xf>
    <xf numFmtId="0" fontId="0" fillId="2" borderId="7" xfId="0" applyFill="1" applyBorder="1" applyAlignment="1">
      <alignment horizontal="left"/>
    </xf>
    <xf numFmtId="3" fontId="0" fillId="0" borderId="4" xfId="0" applyNumberFormat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 indent="1"/>
    </xf>
    <xf numFmtId="49" fontId="1" fillId="0" borderId="5" xfId="0" applyNumberFormat="1" applyFont="1" applyBorder="1" applyAlignment="1">
      <alignment horizontal="left" indent="1"/>
    </xf>
    <xf numFmtId="49" fontId="1" fillId="0" borderId="6" xfId="0" applyNumberFormat="1" applyFont="1" applyBorder="1" applyAlignment="1">
      <alignment horizontal="left" indent="1"/>
    </xf>
    <xf numFmtId="49" fontId="1" fillId="0" borderId="5" xfId="0" applyNumberFormat="1" applyFont="1" applyFill="1" applyBorder="1" applyAlignment="1">
      <alignment horizontal="left" indent="1"/>
    </xf>
    <xf numFmtId="49" fontId="1" fillId="0" borderId="6" xfId="0" applyNumberFormat="1" applyFont="1" applyFill="1" applyBorder="1" applyAlignment="1">
      <alignment horizontal="left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3" fontId="0" fillId="3" borderId="11" xfId="0" applyNumberFormat="1" applyFill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ont>
        <color rgb="FFFFFF00"/>
      </font>
    </dxf>
    <dxf>
      <font>
        <b val="0"/>
        <i val="0"/>
        <color auto="1"/>
      </font>
      <fill>
        <patternFill patternType="solid"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="87" zoomScaleNormal="87" workbookViewId="0">
      <selection activeCell="D11" sqref="D11"/>
    </sheetView>
  </sheetViews>
  <sheetFormatPr baseColWidth="10" defaultRowHeight="14"/>
  <cols>
    <col min="1" max="1" width="4.19921875" customWidth="1"/>
    <col min="2" max="2" width="25.09765625" customWidth="1"/>
    <col min="3" max="3" width="8.09765625" style="1" customWidth="1"/>
    <col min="4" max="8" width="8.296875" style="1" customWidth="1"/>
    <col min="9" max="13" width="8.296875" customWidth="1"/>
    <col min="14" max="14" width="18.19921875" style="2" customWidth="1"/>
    <col min="15" max="15" width="5.796875" style="2" customWidth="1"/>
    <col min="16" max="16" width="1.3984375" style="2" customWidth="1"/>
    <col min="17" max="17" width="5.8984375" style="2" customWidth="1"/>
  </cols>
  <sheetData>
    <row r="1" spans="1:17" ht="15.6">
      <c r="A1" s="19" t="s">
        <v>42</v>
      </c>
    </row>
    <row r="2" spans="1:17">
      <c r="A2" t="s">
        <v>43</v>
      </c>
    </row>
    <row r="5" spans="1:17" ht="14.55" thickBot="1"/>
    <row r="6" spans="1:17" s="3" customFormat="1" ht="28.5" thickBot="1">
      <c r="A6" s="68"/>
      <c r="B6" s="12"/>
      <c r="C6" s="13" t="s">
        <v>0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17</v>
      </c>
      <c r="J6" s="14" t="s">
        <v>18</v>
      </c>
      <c r="K6" s="14" t="s">
        <v>19</v>
      </c>
      <c r="L6" s="14" t="s">
        <v>20</v>
      </c>
      <c r="M6" s="15" t="s">
        <v>21</v>
      </c>
      <c r="N6" s="77"/>
      <c r="O6" s="77"/>
      <c r="P6" s="77"/>
      <c r="Q6" s="77"/>
    </row>
    <row r="7" spans="1:17">
      <c r="A7" s="69" t="s">
        <v>46</v>
      </c>
      <c r="B7" s="72" t="s">
        <v>44</v>
      </c>
      <c r="C7" s="63"/>
      <c r="D7" s="35">
        <v>6</v>
      </c>
      <c r="E7" s="35">
        <v>6</v>
      </c>
      <c r="F7" s="35">
        <v>6</v>
      </c>
      <c r="G7" s="35">
        <v>6</v>
      </c>
      <c r="H7" s="35">
        <v>6</v>
      </c>
      <c r="I7" s="35">
        <v>6</v>
      </c>
      <c r="J7" s="35">
        <v>6</v>
      </c>
      <c r="K7" s="35">
        <v>6</v>
      </c>
      <c r="L7" s="35">
        <v>6</v>
      </c>
      <c r="M7" s="18">
        <v>6</v>
      </c>
    </row>
    <row r="8" spans="1:17">
      <c r="A8" s="70" t="s">
        <v>47</v>
      </c>
      <c r="B8" s="73" t="s">
        <v>4</v>
      </c>
      <c r="C8" s="11"/>
      <c r="D8" s="6">
        <f>C17/Tweak!$C$57</f>
        <v>1</v>
      </c>
      <c r="E8" s="6">
        <f>D17/Tweak!$C$57</f>
        <v>2</v>
      </c>
      <c r="F8" s="6">
        <f>E17/Tweak!$C$57</f>
        <v>4</v>
      </c>
      <c r="G8" s="6">
        <f>F17/Tweak!$C$57</f>
        <v>7</v>
      </c>
      <c r="H8" s="6">
        <f>G17/Tweak!$C$57</f>
        <v>13</v>
      </c>
      <c r="I8" s="6">
        <f>H17/Tweak!$C$57</f>
        <v>27</v>
      </c>
      <c r="J8" s="6">
        <f>I17/Tweak!$C$57</f>
        <v>57</v>
      </c>
      <c r="K8" s="6">
        <f>J17/Tweak!$C$57</f>
        <v>120</v>
      </c>
      <c r="L8" s="6">
        <f>K17/Tweak!$C$57</f>
        <v>120</v>
      </c>
      <c r="M8" s="7">
        <f>L17/Tweak!$C$57</f>
        <v>120</v>
      </c>
      <c r="N8" s="78" t="s">
        <v>68</v>
      </c>
      <c r="O8" s="79">
        <f>Tweak!C57</f>
        <v>100</v>
      </c>
    </row>
    <row r="9" spans="1:17">
      <c r="A9" s="70" t="s">
        <v>48</v>
      </c>
      <c r="B9" s="73" t="s">
        <v>5</v>
      </c>
      <c r="C9" s="11"/>
      <c r="D9" s="4">
        <v>1</v>
      </c>
      <c r="E9" s="4">
        <v>1</v>
      </c>
      <c r="F9" s="4">
        <v>3</v>
      </c>
      <c r="G9" s="4">
        <v>10</v>
      </c>
      <c r="H9" s="4">
        <v>2</v>
      </c>
      <c r="I9" s="4">
        <v>10</v>
      </c>
      <c r="J9" s="4">
        <v>10</v>
      </c>
      <c r="K9" s="4">
        <v>25</v>
      </c>
      <c r="L9" s="4">
        <v>60</v>
      </c>
      <c r="M9" s="5">
        <v>75</v>
      </c>
    </row>
    <row r="10" spans="1:17" ht="14.55" thickBot="1">
      <c r="A10" s="71" t="s">
        <v>49</v>
      </c>
      <c r="B10" s="74" t="s">
        <v>45</v>
      </c>
      <c r="C10" s="64" t="s">
        <v>61</v>
      </c>
      <c r="D10" s="61">
        <f>IF($C$10="y",D8,"")</f>
        <v>1</v>
      </c>
      <c r="E10" s="61">
        <f t="shared" ref="E10:M10" si="0">IF($C$10="y",E8,"")</f>
        <v>2</v>
      </c>
      <c r="F10" s="61">
        <f t="shared" si="0"/>
        <v>4</v>
      </c>
      <c r="G10" s="61">
        <f t="shared" si="0"/>
        <v>7</v>
      </c>
      <c r="H10" s="61">
        <f t="shared" si="0"/>
        <v>13</v>
      </c>
      <c r="I10" s="61">
        <f t="shared" si="0"/>
        <v>27</v>
      </c>
      <c r="J10" s="61">
        <f t="shared" si="0"/>
        <v>57</v>
      </c>
      <c r="K10" s="61">
        <f t="shared" si="0"/>
        <v>120</v>
      </c>
      <c r="L10" s="61">
        <f t="shared" si="0"/>
        <v>120</v>
      </c>
      <c r="M10" s="32">
        <f t="shared" si="0"/>
        <v>120</v>
      </c>
    </row>
    <row r="11" spans="1:17">
      <c r="A11" s="69" t="s">
        <v>50</v>
      </c>
      <c r="B11" s="73" t="s">
        <v>2</v>
      </c>
      <c r="C11" s="11"/>
      <c r="D11" s="6">
        <f>IF(D7&gt;3,C18/Tweak!$C$40*C17-C17,0)</f>
        <v>67</v>
      </c>
      <c r="E11" s="6">
        <f>IF(E7&gt;3,D18/Tweak!$C$40*D17-D17,0)</f>
        <v>147</v>
      </c>
      <c r="F11" s="6">
        <f>IF(F7&gt;3,E18/Tweak!$C$40*E17-E17,0)</f>
        <v>290</v>
      </c>
      <c r="G11" s="6">
        <f>IF(G7&gt;3,F18/Tweak!$C$40*F17-F17,0)</f>
        <v>590</v>
      </c>
      <c r="H11" s="6">
        <f>IF(H7&gt;3,G18/Tweak!$C$40*G17-G17,0)</f>
        <v>1241</v>
      </c>
      <c r="I11" s="6">
        <f>IF(I7&gt;3,H18/Tweak!$C$40*H17-H17,0)</f>
        <v>2695</v>
      </c>
      <c r="J11" s="6">
        <f>IF(J7&gt;3,I18/Tweak!$C$40*I17-I17,0)</f>
        <v>6037</v>
      </c>
      <c r="K11" s="6">
        <f>IF(K7&gt;3,J18/Tweak!$C$40*J17-J17,0)</f>
        <v>13600</v>
      </c>
      <c r="L11" s="6">
        <f>IF(L7&gt;3,K18/Tweak!$C$40*K17-K17,0)</f>
        <v>14400</v>
      </c>
      <c r="M11" s="7">
        <f>IF(M7&gt;3,L18/Tweak!$C$40*L17-L17,0)</f>
        <v>15200</v>
      </c>
    </row>
    <row r="12" spans="1:17">
      <c r="A12" s="70" t="s">
        <v>51</v>
      </c>
      <c r="B12" s="73" t="s">
        <v>6</v>
      </c>
      <c r="C12" s="11"/>
      <c r="D12" s="6">
        <f>D11*VLOOKUP(D7,Tweak!$B$23:$C$25,2)</f>
        <v>74</v>
      </c>
      <c r="E12" s="6">
        <f>E11*VLOOKUP(E7,Tweak!$B$23:$C$25,2)</f>
        <v>162</v>
      </c>
      <c r="F12" s="6">
        <f>F11*VLOOKUP(F7,Tweak!$B$23:$C$25,2)</f>
        <v>319</v>
      </c>
      <c r="G12" s="6">
        <f>G11*VLOOKUP(G7,Tweak!$B$23:$C$25,2)</f>
        <v>649</v>
      </c>
      <c r="H12" s="6">
        <f>H11*VLOOKUP(H7,Tweak!$B$23:$C$25,2)</f>
        <v>1365</v>
      </c>
      <c r="I12" s="6">
        <f>I11*VLOOKUP(I7,Tweak!$B$23:$C$25,2)</f>
        <v>2965</v>
      </c>
      <c r="J12" s="6">
        <f>J11*VLOOKUP(J7,Tweak!$B$23:$C$25,2)</f>
        <v>6641</v>
      </c>
      <c r="K12" s="6">
        <f>K11*VLOOKUP(K7,Tweak!$B$23:$C$25,2)</f>
        <v>14960</v>
      </c>
      <c r="L12" s="6">
        <f>L11*VLOOKUP(L7,Tweak!$B$23:$C$25,2)</f>
        <v>15840</v>
      </c>
      <c r="M12" s="7">
        <f>M11*VLOOKUP(M7,Tweak!$B$23:$C$25,2)</f>
        <v>16720</v>
      </c>
    </row>
    <row r="13" spans="1:17">
      <c r="A13" s="70" t="s">
        <v>52</v>
      </c>
      <c r="B13" s="73" t="s">
        <v>38</v>
      </c>
      <c r="C13" s="11"/>
      <c r="D13" s="6" t="str">
        <f>IF($C$10="y","in time",IF(D9=D8,"in time",IF(D9/D8&lt;1,"early","late")))</f>
        <v>in time</v>
      </c>
      <c r="E13" s="6" t="str">
        <f t="shared" ref="E13:M13" si="1">IF($C$10="y","in time",IF(E9=E8,"in time",IF(E9/E8&lt;1,"early","late")))</f>
        <v>in time</v>
      </c>
      <c r="F13" s="6" t="str">
        <f t="shared" si="1"/>
        <v>in time</v>
      </c>
      <c r="G13" s="6" t="str">
        <f t="shared" si="1"/>
        <v>in time</v>
      </c>
      <c r="H13" s="6" t="str">
        <f t="shared" si="1"/>
        <v>in time</v>
      </c>
      <c r="I13" s="6" t="str">
        <f t="shared" si="1"/>
        <v>in time</v>
      </c>
      <c r="J13" s="6" t="str">
        <f t="shared" si="1"/>
        <v>in time</v>
      </c>
      <c r="K13" s="6" t="str">
        <f t="shared" si="1"/>
        <v>in time</v>
      </c>
      <c r="L13" s="6" t="str">
        <f t="shared" si="1"/>
        <v>in time</v>
      </c>
      <c r="M13" s="7" t="str">
        <f t="shared" si="1"/>
        <v>in time</v>
      </c>
    </row>
    <row r="14" spans="1:17">
      <c r="A14" s="70" t="s">
        <v>53</v>
      </c>
      <c r="B14" s="73" t="s">
        <v>37</v>
      </c>
      <c r="C14" s="11"/>
      <c r="D14" s="6">
        <f>D12*IF(D13="in time",1,IF(D13="late",(D9/D8)^VLOOKUP(Tweak!$C$51,Tweak!$F$51:$G$53,2),IF(Tweak!$C$44=1,0,(D9/D8)^VLOOKUP(Tweak!$C$44,Tweak!$F$45:$G$47,2))))</f>
        <v>74</v>
      </c>
      <c r="E14" s="6">
        <f>E12*IF(E13="in time",1,IF(E13="late",(E9/E8)^VLOOKUP(Tweak!$C$51,Tweak!$F$51:$G$53,2),IF(Tweak!$C$44=1,0,(E9/E8)^VLOOKUP(Tweak!$C$44,Tweak!$F$45:$G$47,2))))</f>
        <v>162</v>
      </c>
      <c r="F14" s="6">
        <f>F12*IF(F13="in time",1,IF(F13="late",(F9/F8)^VLOOKUP(Tweak!$C$51,Tweak!$F$51:$G$53,2),IF(Tweak!$C$44=1,0,(F9/F8)^VLOOKUP(Tweak!$C$44,Tweak!$F$45:$G$47,2))))</f>
        <v>319</v>
      </c>
      <c r="G14" s="6">
        <f>G12*IF(G13="in time",1,IF(G13="late",(G9/G8)^VLOOKUP(Tweak!$C$51,Tweak!$F$51:$G$53,2),IF(Tweak!$C$44=1,0,(G9/G8)^VLOOKUP(Tweak!$C$44,Tweak!$F$45:$G$47,2))))</f>
        <v>649</v>
      </c>
      <c r="H14" s="6">
        <f>H12*IF(H13="in time",1,IF(H13="late",(H9/H8)^VLOOKUP(Tweak!$C$51,Tweak!$F$51:$G$53,2),IF(Tweak!$C$44=1,0,(H9/H8)^VLOOKUP(Tweak!$C$44,Tweak!$F$45:$G$47,2))))</f>
        <v>1365</v>
      </c>
      <c r="I14" s="6">
        <f>I12*IF(I13="in time",1,IF(I13="late",(I9/I8)^VLOOKUP(Tweak!$C$51,Tweak!$F$51:$G$53,2),IF(Tweak!$C$44=1,0,(I9/I8)^VLOOKUP(Tweak!$C$44,Tweak!$F$45:$G$47,2))))</f>
        <v>2965</v>
      </c>
      <c r="J14" s="6">
        <f>J12*IF(J13="in time",1,IF(J13="late",(J9/J8)^VLOOKUP(Tweak!$C$51,Tweak!$F$51:$G$53,2),IF(Tweak!$C$44=1,0,(J9/J8)^VLOOKUP(Tweak!$C$44,Tweak!$F$45:$G$47,2))))</f>
        <v>6641</v>
      </c>
      <c r="K14" s="6">
        <f>K12*IF(K13="in time",1,IF(K13="late",(K9/K8)^VLOOKUP(Tweak!$C$51,Tweak!$F$51:$G$53,2),IF(Tweak!$C$44=1,0,(K9/K8)^VLOOKUP(Tweak!$C$44,Tweak!$F$45:$G$47,2))))</f>
        <v>14960</v>
      </c>
      <c r="L14" s="6">
        <f>L12*IF(L13="in time",1,IF(L13="late",(L9/L8)^VLOOKUP(Tweak!$C$51,Tweak!$F$51:$G$53,2),IF(Tweak!$C$44=1,0,(L9/L8)^VLOOKUP(Tweak!$C$44,Tweak!$F$45:$G$47,2))))</f>
        <v>15840</v>
      </c>
      <c r="M14" s="7">
        <f>M12*IF(M13="in time",1,IF(M13="late",(M9/M8)^VLOOKUP(Tweak!$C$51,Tweak!$F$51:$G$53,2),IF(Tweak!$C$44=1,0,(M9/M8)^VLOOKUP(Tweak!$C$44,Tweak!$F$45:$G$47,2))))</f>
        <v>16720</v>
      </c>
    </row>
    <row r="15" spans="1:17">
      <c r="A15" s="70" t="s">
        <v>54</v>
      </c>
      <c r="B15" s="73" t="s">
        <v>7</v>
      </c>
      <c r="C15" s="11"/>
      <c r="D15" s="6">
        <f>IF(D7&gt;3,C17+D14,C17*VLOOKUP(D7,Tweak!$B$29:$C$31,2))</f>
        <v>174</v>
      </c>
      <c r="E15" s="6">
        <f>IF(E7&gt;3,D17+E14,D17*VLOOKUP(E7,Tweak!$B$29:$C$31,2))</f>
        <v>362</v>
      </c>
      <c r="F15" s="6">
        <f>IF(F7&gt;3,E17+F14,E17*VLOOKUP(F7,Tweak!$B$29:$C$31,2))</f>
        <v>681</v>
      </c>
      <c r="G15" s="6">
        <f>IF(G7&gt;3,F17+G14,F17*VLOOKUP(G7,Tweak!$B$29:$C$31,2))</f>
        <v>1330</v>
      </c>
      <c r="H15" s="6">
        <f>IF(H7&gt;3,G17+H14,G17*VLOOKUP(H7,Tweak!$B$29:$C$31,2))</f>
        <v>2695</v>
      </c>
      <c r="I15" s="6">
        <f>IF(I7&gt;3,H17+I14,H17*VLOOKUP(I7,Tweak!$B$29:$C$31,2))</f>
        <v>5660</v>
      </c>
      <c r="J15" s="6">
        <f>IF(J7&gt;3,I17+J14,I17*VLOOKUP(J7,Tweak!$B$29:$C$31,2))</f>
        <v>12301</v>
      </c>
      <c r="K15" s="6">
        <f>IF(K7&gt;3,J17+K14,J17*VLOOKUP(K7,Tweak!$B$29:$C$31,2))</f>
        <v>26960</v>
      </c>
      <c r="L15" s="6">
        <f>IF(L7&gt;3,K17+L14,K17*VLOOKUP(L7,Tweak!$B$29:$C$31,2))</f>
        <v>27840</v>
      </c>
      <c r="M15" s="7">
        <f>IF(M7&gt;3,L17+M14,L17*VLOOKUP(M7,Tweak!$B$29:$C$31,2))</f>
        <v>28720</v>
      </c>
      <c r="N15" s="78" t="s">
        <v>66</v>
      </c>
      <c r="O15" s="79">
        <f>Tweak!C34</f>
        <v>100</v>
      </c>
      <c r="P15" s="82" t="str">
        <f>"/"</f>
        <v>/</v>
      </c>
      <c r="Q15" s="79">
        <f>Tweak!C35</f>
        <v>12000</v>
      </c>
    </row>
    <row r="16" spans="1:17" ht="14.55" thickBot="1">
      <c r="A16" s="71" t="s">
        <v>55</v>
      </c>
      <c r="B16" s="73" t="s">
        <v>8</v>
      </c>
      <c r="C16" s="11"/>
      <c r="D16" s="6">
        <f>MIN(MAX(C18+VLOOKUP(D7,Tweak!$B$8:$C$13,2),Tweak!$C$38),Tweak!$C$39)</f>
        <v>104</v>
      </c>
      <c r="E16" s="6">
        <f>MIN(MAX(D18+VLOOKUP(E7,Tweak!$B$8:$C$13,2),Tweak!$C$38),Tweak!$C$39)</f>
        <v>108</v>
      </c>
      <c r="F16" s="6">
        <f>MIN(MAX(E18+VLOOKUP(F7,Tweak!$B$8:$C$13,2),Tweak!$C$38),Tweak!$C$39)</f>
        <v>112</v>
      </c>
      <c r="G16" s="6">
        <f>MIN(MAX(F18+VLOOKUP(G7,Tweak!$B$8:$C$13,2),Tweak!$C$38),Tweak!$C$39)</f>
        <v>116</v>
      </c>
      <c r="H16" s="6">
        <f>MIN(MAX(G18+VLOOKUP(H7,Tweak!$B$8:$C$13,2),Tweak!$C$38),Tweak!$C$39)</f>
        <v>120</v>
      </c>
      <c r="I16" s="6">
        <f>MIN(MAX(H18+VLOOKUP(I7,Tweak!$B$8:$C$13,2),Tweak!$C$38),Tweak!$C$39)</f>
        <v>124</v>
      </c>
      <c r="J16" s="6">
        <f>MIN(MAX(I18+VLOOKUP(J7,Tweak!$B$8:$C$13,2),Tweak!$C$38),Tweak!$C$39)</f>
        <v>128</v>
      </c>
      <c r="K16" s="6">
        <f>MIN(MAX(J18+VLOOKUP(K7,Tweak!$B$8:$C$13,2),Tweak!$C$38),Tweak!$C$39)</f>
        <v>132</v>
      </c>
      <c r="L16" s="6">
        <f>MIN(MAX(K18+VLOOKUP(L7,Tweak!$B$8:$C$13,2),Tweak!$C$38),Tweak!$C$39)</f>
        <v>136</v>
      </c>
      <c r="M16" s="7">
        <f>MIN(MAX(L18+VLOOKUP(M7,Tweak!$B$8:$C$13,2),Tweak!$C$38),Tweak!$C$39)</f>
        <v>140</v>
      </c>
    </row>
    <row r="17" spans="1:15">
      <c r="A17" s="70" t="s">
        <v>56</v>
      </c>
      <c r="B17" s="72" t="s">
        <v>64</v>
      </c>
      <c r="C17" s="53">
        <f>Tweak!C34</f>
        <v>100</v>
      </c>
      <c r="D17" s="16">
        <f>MIN(IF(D7&gt;3,MAX(VLOOKUP(D7,Tweak!$B$17:$C$19,2),D15),MAX(Tweak!$C$34,D15)),Tweak!$C$35)</f>
        <v>200</v>
      </c>
      <c r="E17" s="16">
        <f>MIN(IF(E7&gt;3,MAX(VLOOKUP(E7,Tweak!$B$17:$C$19,2),E15),MAX(Tweak!$C$34,E15)),Tweak!$C$35)</f>
        <v>362</v>
      </c>
      <c r="F17" s="16">
        <f>MIN(IF(F7&gt;3,MAX(VLOOKUP(F7,Tweak!$B$17:$C$19,2),F15),MAX(Tweak!$C$34,F15)),Tweak!$C$35)</f>
        <v>681</v>
      </c>
      <c r="G17" s="16">
        <f>MIN(IF(G7&gt;3,MAX(VLOOKUP(G7,Tweak!$B$17:$C$19,2),G15),MAX(Tweak!$C$34,G15)),Tweak!$C$35)</f>
        <v>1330</v>
      </c>
      <c r="H17" s="16">
        <f>MIN(IF(H7&gt;3,MAX(VLOOKUP(H7,Tweak!$B$17:$C$19,2),H15),MAX(Tweak!$C$34,H15)),Tweak!$C$35)</f>
        <v>2695</v>
      </c>
      <c r="I17" s="16">
        <f>MIN(IF(I7&gt;3,MAX(VLOOKUP(I7,Tweak!$B$17:$C$19,2),I15),MAX(Tweak!$C$34,I15)),Tweak!$C$35)</f>
        <v>5660</v>
      </c>
      <c r="J17" s="16">
        <f>MIN(IF(J7&gt;3,MAX(VLOOKUP(J7,Tweak!$B$17:$C$19,2),J15),MAX(Tweak!$C$34,J15)),Tweak!$C$35)</f>
        <v>12000</v>
      </c>
      <c r="K17" s="16">
        <f>MIN(IF(K7&gt;3,MAX(VLOOKUP(K7,Tweak!$B$17:$C$19,2),K15),MAX(Tweak!$C$34,K15)),Tweak!$C$35)</f>
        <v>12000</v>
      </c>
      <c r="L17" s="16">
        <f>MIN(IF(L7&gt;3,MAX(VLOOKUP(L7,Tweak!$B$17:$C$19,2),L15),MAX(Tweak!$C$34,L15)),Tweak!$C$35)</f>
        <v>12000</v>
      </c>
      <c r="M17" s="17">
        <f>MIN(IF(M7&gt;3,MAX(VLOOKUP(M7,Tweak!$B$17:$C$19,2),M15),MAX(Tweak!$C$34,M15)),Tweak!$C$35)</f>
        <v>12000</v>
      </c>
      <c r="N17" s="78" t="s">
        <v>63</v>
      </c>
      <c r="O17" s="80">
        <f>Tweak!C60</f>
        <v>1000</v>
      </c>
    </row>
    <row r="18" spans="1:15">
      <c r="A18" s="70" t="s">
        <v>57</v>
      </c>
      <c r="B18" s="73" t="s">
        <v>3</v>
      </c>
      <c r="C18" s="65">
        <v>100</v>
      </c>
      <c r="D18" s="56">
        <f t="shared" ref="D18:M18" si="2">IF(IF($C$10="y",D10,D9)&lt;D8,C18,D16)</f>
        <v>104</v>
      </c>
      <c r="E18" s="56">
        <f t="shared" si="2"/>
        <v>108</v>
      </c>
      <c r="F18" s="56">
        <f t="shared" si="2"/>
        <v>112</v>
      </c>
      <c r="G18" s="56">
        <f t="shared" si="2"/>
        <v>116</v>
      </c>
      <c r="H18" s="56">
        <f t="shared" si="2"/>
        <v>120</v>
      </c>
      <c r="I18" s="56">
        <f t="shared" si="2"/>
        <v>124</v>
      </c>
      <c r="J18" s="56">
        <f t="shared" si="2"/>
        <v>128</v>
      </c>
      <c r="K18" s="56">
        <f t="shared" si="2"/>
        <v>132</v>
      </c>
      <c r="L18" s="56">
        <f t="shared" si="2"/>
        <v>136</v>
      </c>
      <c r="M18" s="58">
        <f t="shared" si="2"/>
        <v>140</v>
      </c>
    </row>
    <row r="19" spans="1:15">
      <c r="A19" s="70" t="s">
        <v>58</v>
      </c>
      <c r="B19" s="75" t="s">
        <v>65</v>
      </c>
      <c r="C19" s="66"/>
      <c r="D19" s="57">
        <f>IF(D7&gt;3,1,0)</f>
        <v>1</v>
      </c>
      <c r="E19" s="57">
        <f>IF(E7&gt;3,D19+1,0)</f>
        <v>2</v>
      </c>
      <c r="F19" s="57">
        <f t="shared" ref="F19:M19" si="3">IF(F7&gt;3,E19+1,0)</f>
        <v>3</v>
      </c>
      <c r="G19" s="57">
        <f t="shared" si="3"/>
        <v>4</v>
      </c>
      <c r="H19" s="57">
        <f t="shared" si="3"/>
        <v>5</v>
      </c>
      <c r="I19" s="57">
        <f t="shared" si="3"/>
        <v>6</v>
      </c>
      <c r="J19" s="57">
        <f t="shared" si="3"/>
        <v>7</v>
      </c>
      <c r="K19" s="57">
        <f t="shared" si="3"/>
        <v>8</v>
      </c>
      <c r="L19" s="57">
        <f t="shared" si="3"/>
        <v>9</v>
      </c>
      <c r="M19" s="59">
        <f t="shared" si="3"/>
        <v>10</v>
      </c>
      <c r="N19" s="78" t="s">
        <v>62</v>
      </c>
      <c r="O19" s="80">
        <f>Tweak!C59</f>
        <v>3</v>
      </c>
    </row>
    <row r="20" spans="1:15">
      <c r="A20" s="70" t="s">
        <v>59</v>
      </c>
      <c r="B20" s="75" t="s">
        <v>39</v>
      </c>
      <c r="C20" s="66"/>
      <c r="D20" s="6">
        <f>D17/Tweak!$C57</f>
        <v>2</v>
      </c>
      <c r="E20" s="6">
        <f>E17/Tweak!$C57</f>
        <v>4</v>
      </c>
      <c r="F20" s="6">
        <f>F17/Tweak!$C57</f>
        <v>7</v>
      </c>
      <c r="G20" s="6">
        <f>G17/Tweak!$C57</f>
        <v>13</v>
      </c>
      <c r="H20" s="6">
        <f>H17/Tweak!$C57</f>
        <v>27</v>
      </c>
      <c r="I20" s="6">
        <f>I17/Tweak!$C57</f>
        <v>57</v>
      </c>
      <c r="J20" s="6">
        <f>J17/Tweak!$C57</f>
        <v>120</v>
      </c>
      <c r="K20" s="6">
        <f>K17/Tweak!$C57</f>
        <v>120</v>
      </c>
      <c r="L20" s="6">
        <f>L17/Tweak!$C57</f>
        <v>120</v>
      </c>
      <c r="M20" s="7">
        <f>M17/Tweak!$C57</f>
        <v>120</v>
      </c>
      <c r="O20" s="81"/>
    </row>
    <row r="21" spans="1:15" ht="14.55" thickBot="1">
      <c r="A21" s="71" t="s">
        <v>60</v>
      </c>
      <c r="B21" s="76" t="s">
        <v>41</v>
      </c>
      <c r="C21" s="67"/>
      <c r="D21" s="36">
        <f>IF($C10="y",D10,D9)</f>
        <v>1</v>
      </c>
      <c r="E21" s="36">
        <f>D21+IF($C10="y",E10,E9)</f>
        <v>3</v>
      </c>
      <c r="F21" s="36">
        <f t="shared" ref="F21:M21" si="4">E21+IF($C10="y",F10,F9)</f>
        <v>7</v>
      </c>
      <c r="G21" s="36">
        <f t="shared" si="4"/>
        <v>14</v>
      </c>
      <c r="H21" s="36">
        <f t="shared" si="4"/>
        <v>27</v>
      </c>
      <c r="I21" s="36">
        <f t="shared" si="4"/>
        <v>54</v>
      </c>
      <c r="J21" s="36">
        <f t="shared" si="4"/>
        <v>111</v>
      </c>
      <c r="K21" s="36">
        <f t="shared" si="4"/>
        <v>231</v>
      </c>
      <c r="L21" s="36">
        <f t="shared" si="4"/>
        <v>351</v>
      </c>
      <c r="M21" s="60">
        <f t="shared" si="4"/>
        <v>471</v>
      </c>
      <c r="N21" s="78" t="s">
        <v>67</v>
      </c>
      <c r="O21" s="81"/>
    </row>
    <row r="22" spans="1:15" ht="14.55" thickBot="1"/>
    <row r="23" spans="1:15" ht="14.55" thickBot="1">
      <c r="B23" s="62" t="s">
        <v>14</v>
      </c>
    </row>
    <row r="25" spans="1:15">
      <c r="B25" t="s">
        <v>40</v>
      </c>
      <c r="C25" s="10"/>
    </row>
    <row r="26" spans="1:15">
      <c r="C26" s="10"/>
    </row>
    <row r="27" spans="1:15">
      <c r="C27" s="10"/>
    </row>
    <row r="28" spans="1:15">
      <c r="C28" s="10"/>
    </row>
    <row r="29" spans="1:15">
      <c r="C29" s="10"/>
    </row>
    <row r="30" spans="1:15">
      <c r="C30" s="10"/>
    </row>
    <row r="31" spans="1:15">
      <c r="C31" s="10"/>
    </row>
    <row r="32" spans="1:15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  <row r="40" spans="3:3">
      <c r="C40" s="10"/>
    </row>
    <row r="41" spans="3:3">
      <c r="C41" s="10"/>
    </row>
    <row r="42" spans="3:3">
      <c r="C42" s="10"/>
    </row>
    <row r="43" spans="3:3">
      <c r="C43" s="10"/>
    </row>
    <row r="44" spans="3:3">
      <c r="C44" s="10"/>
    </row>
    <row r="45" spans="3:3">
      <c r="C45" s="10"/>
    </row>
    <row r="46" spans="3:3">
      <c r="C46" s="10"/>
    </row>
    <row r="47" spans="3:3">
      <c r="C47" s="10"/>
    </row>
    <row r="48" spans="3:3">
      <c r="C48" s="10"/>
    </row>
    <row r="49" spans="3:3">
      <c r="C49" s="10"/>
    </row>
    <row r="50" spans="3:3">
      <c r="C50" s="10"/>
    </row>
    <row r="51" spans="3:3">
      <c r="C51" s="10"/>
    </row>
    <row r="52" spans="3:3">
      <c r="C52" s="10"/>
    </row>
    <row r="53" spans="3:3">
      <c r="C53" s="10"/>
    </row>
    <row r="54" spans="3:3">
      <c r="C54" s="10"/>
    </row>
    <row r="55" spans="3:3">
      <c r="C55" s="10"/>
    </row>
    <row r="56" spans="3:3">
      <c r="C56" s="10"/>
    </row>
    <row r="57" spans="3:3">
      <c r="C57" s="10"/>
    </row>
    <row r="58" spans="3:3">
      <c r="C58" s="10"/>
    </row>
    <row r="59" spans="3:3">
      <c r="C59" s="10"/>
    </row>
    <row r="60" spans="3:3">
      <c r="C60" s="10"/>
    </row>
    <row r="61" spans="3:3">
      <c r="C61" s="10"/>
    </row>
  </sheetData>
  <dataConsolidate/>
  <conditionalFormatting sqref="D19:M19">
    <cfRule type="expression" dxfId="3" priority="5" stopIfTrue="1">
      <formula>D19&gt;=$O19</formula>
    </cfRule>
  </conditionalFormatting>
  <conditionalFormatting sqref="D17:M17">
    <cfRule type="expression" dxfId="2" priority="3" stopIfTrue="1">
      <formula>D17&gt;=$O17</formula>
    </cfRule>
  </conditionalFormatting>
  <conditionalFormatting sqref="D9:M9">
    <cfRule type="expression" dxfId="1" priority="2">
      <formula>$C$10="y"</formula>
    </cfRule>
  </conditionalFormatting>
  <conditionalFormatting sqref="D21:M21">
    <cfRule type="expression" dxfId="0" priority="1">
      <formula>AND(D17&gt;=$Q$15,NOT(C17&gt;=$Q$15))</formula>
    </cfRule>
  </conditionalFormatting>
  <pageMargins left="0.70866141732283472" right="0.70866141732283472" top="0.78740157480314965" bottom="0.78740157480314965" header="0.31496062992125984" footer="0.31496062992125984"/>
  <pageSetup paperSize="9" scale="8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opLeftCell="A43" workbookViewId="0">
      <selection activeCell="C57" sqref="C57"/>
    </sheetView>
  </sheetViews>
  <sheetFormatPr baseColWidth="10" defaultColWidth="11.59765625" defaultRowHeight="14"/>
  <cols>
    <col min="1" max="1" width="4.296875" style="2" customWidth="1"/>
    <col min="2" max="2" width="21.296875" style="2" customWidth="1"/>
    <col min="3" max="3" width="10.69921875" style="34" customWidth="1"/>
    <col min="4" max="4" width="12" style="26" customWidth="1"/>
    <col min="5" max="5" width="11.59765625" style="2" customWidth="1"/>
    <col min="6" max="7" width="0" style="2" hidden="1" customWidth="1"/>
    <col min="8" max="16384" width="11.59765625" style="2"/>
  </cols>
  <sheetData>
    <row r="1" spans="1:7" ht="20.95">
      <c r="A1" s="91" t="s">
        <v>82</v>
      </c>
      <c r="B1" s="25"/>
      <c r="C1" s="6"/>
      <c r="D1" s="33"/>
      <c r="E1" s="25"/>
      <c r="F1" s="25"/>
      <c r="G1" s="25"/>
    </row>
    <row r="2" spans="1:7" ht="15.6">
      <c r="A2" s="25"/>
      <c r="B2" s="39"/>
      <c r="C2" s="6"/>
      <c r="D2" s="33"/>
      <c r="E2" s="25"/>
      <c r="F2" s="25"/>
      <c r="G2" s="25"/>
    </row>
    <row r="3" spans="1:7" ht="18.3">
      <c r="A3" s="85" t="s">
        <v>83</v>
      </c>
      <c r="B3" s="40"/>
      <c r="C3" s="8"/>
      <c r="D3" s="33"/>
      <c r="E3" s="25"/>
      <c r="F3" s="25"/>
      <c r="G3" s="25"/>
    </row>
    <row r="4" spans="1:7">
      <c r="A4" s="93" t="s">
        <v>86</v>
      </c>
      <c r="B4" s="40"/>
      <c r="C4" s="8"/>
      <c r="D4" s="33"/>
      <c r="E4" s="25"/>
      <c r="F4" s="25"/>
      <c r="G4" s="25"/>
    </row>
    <row r="5" spans="1:7" ht="14.55" thickBot="1">
      <c r="A5" s="93" t="s">
        <v>87</v>
      </c>
      <c r="B5" s="40"/>
      <c r="C5" s="8"/>
      <c r="D5" s="33"/>
      <c r="E5" s="25"/>
      <c r="F5" s="25"/>
      <c r="G5" s="25"/>
    </row>
    <row r="6" spans="1:7">
      <c r="A6" s="25"/>
      <c r="B6" s="20" t="s">
        <v>75</v>
      </c>
      <c r="C6" s="47"/>
      <c r="D6" s="84" t="s">
        <v>77</v>
      </c>
      <c r="E6" s="25"/>
      <c r="F6" s="25"/>
      <c r="G6" s="25"/>
    </row>
    <row r="7" spans="1:7" ht="27.95">
      <c r="A7" s="25"/>
      <c r="B7" s="49" t="s">
        <v>76</v>
      </c>
      <c r="C7" s="41" t="s">
        <v>84</v>
      </c>
      <c r="D7" s="27" t="s">
        <v>29</v>
      </c>
      <c r="F7" s="25"/>
      <c r="G7" s="25"/>
    </row>
    <row r="8" spans="1:7">
      <c r="A8" s="25"/>
      <c r="B8" s="50">
        <v>1</v>
      </c>
      <c r="C8" s="4">
        <v>-12</v>
      </c>
      <c r="D8" s="28">
        <v>-12</v>
      </c>
      <c r="E8" s="25"/>
      <c r="F8" s="25"/>
      <c r="G8" s="25"/>
    </row>
    <row r="9" spans="1:7">
      <c r="A9" s="25"/>
      <c r="B9" s="50">
        <v>2</v>
      </c>
      <c r="C9" s="4">
        <v>-10</v>
      </c>
      <c r="D9" s="28">
        <v>-10</v>
      </c>
      <c r="E9" s="42"/>
      <c r="F9" s="25"/>
      <c r="G9" s="25"/>
    </row>
    <row r="10" spans="1:7">
      <c r="A10" s="25"/>
      <c r="B10" s="50">
        <v>3</v>
      </c>
      <c r="C10" s="4">
        <v>-8</v>
      </c>
      <c r="D10" s="28">
        <v>-8</v>
      </c>
      <c r="E10" s="25"/>
      <c r="F10" s="25"/>
      <c r="G10" s="25"/>
    </row>
    <row r="11" spans="1:7">
      <c r="A11" s="25"/>
      <c r="B11" s="50">
        <v>4</v>
      </c>
      <c r="C11" s="4">
        <v>-4</v>
      </c>
      <c r="D11" s="28">
        <v>-4</v>
      </c>
      <c r="E11" s="25"/>
      <c r="F11" s="25"/>
      <c r="G11" s="25"/>
    </row>
    <row r="12" spans="1:7">
      <c r="A12" s="25"/>
      <c r="B12" s="50">
        <v>5</v>
      </c>
      <c r="C12" s="4">
        <v>0</v>
      </c>
      <c r="D12" s="28">
        <v>0</v>
      </c>
      <c r="E12" s="25"/>
      <c r="F12" s="25"/>
      <c r="G12" s="25"/>
    </row>
    <row r="13" spans="1:7" ht="14.55" thickBot="1">
      <c r="A13" s="25"/>
      <c r="B13" s="51">
        <v>6</v>
      </c>
      <c r="C13" s="46">
        <v>4</v>
      </c>
      <c r="D13" s="29">
        <v>4</v>
      </c>
      <c r="E13" s="42"/>
      <c r="F13" s="25"/>
      <c r="G13" s="25"/>
    </row>
    <row r="14" spans="1:7" ht="14.55" thickBot="1">
      <c r="A14" s="25"/>
      <c r="B14" s="25"/>
      <c r="C14" s="6"/>
      <c r="D14" s="33"/>
      <c r="E14" s="25"/>
      <c r="F14" s="25"/>
      <c r="G14" s="25"/>
    </row>
    <row r="15" spans="1:7">
      <c r="A15" s="25"/>
      <c r="B15" s="20" t="s">
        <v>79</v>
      </c>
      <c r="C15" s="47"/>
      <c r="D15" s="48"/>
      <c r="E15" s="25"/>
      <c r="F15" s="25"/>
      <c r="G15" s="25"/>
    </row>
    <row r="16" spans="1:7" ht="27.95">
      <c r="A16" s="25"/>
      <c r="B16" s="52" t="s">
        <v>1</v>
      </c>
      <c r="C16" s="41" t="s">
        <v>84</v>
      </c>
      <c r="D16" s="27" t="s">
        <v>29</v>
      </c>
      <c r="E16" s="25"/>
      <c r="F16" s="25"/>
      <c r="G16" s="25"/>
    </row>
    <row r="17" spans="1:7">
      <c r="A17" s="25"/>
      <c r="B17" s="50">
        <v>4</v>
      </c>
      <c r="C17" s="4">
        <v>200</v>
      </c>
      <c r="D17" s="28">
        <v>200</v>
      </c>
      <c r="E17" s="25"/>
      <c r="F17" s="25"/>
      <c r="G17" s="25"/>
    </row>
    <row r="18" spans="1:7">
      <c r="A18" s="25"/>
      <c r="B18" s="50">
        <v>5</v>
      </c>
      <c r="C18" s="4">
        <v>200</v>
      </c>
      <c r="D18" s="28">
        <v>400</v>
      </c>
      <c r="E18" s="25"/>
      <c r="F18" s="25"/>
      <c r="G18" s="25"/>
    </row>
    <row r="19" spans="1:7" ht="14.55" thickBot="1">
      <c r="A19" s="25"/>
      <c r="B19" s="51">
        <v>6</v>
      </c>
      <c r="C19" s="46">
        <v>200</v>
      </c>
      <c r="D19" s="29">
        <v>600</v>
      </c>
      <c r="E19" s="25"/>
      <c r="F19" s="25"/>
      <c r="G19" s="25"/>
    </row>
    <row r="20" spans="1:7" ht="14.55" thickBot="1">
      <c r="A20" s="25"/>
      <c r="B20" s="25"/>
      <c r="C20" s="6"/>
      <c r="D20" s="33"/>
      <c r="E20" s="25"/>
      <c r="F20" s="25"/>
      <c r="G20" s="25"/>
    </row>
    <row r="21" spans="1:7">
      <c r="A21" s="25"/>
      <c r="B21" s="20" t="s">
        <v>80</v>
      </c>
      <c r="C21" s="47"/>
      <c r="D21" s="84" t="s">
        <v>77</v>
      </c>
      <c r="E21" s="25"/>
      <c r="F21" s="25"/>
      <c r="G21" s="25"/>
    </row>
    <row r="22" spans="1:7" ht="27.95">
      <c r="A22" s="25"/>
      <c r="B22" s="49" t="s">
        <v>1</v>
      </c>
      <c r="C22" s="41" t="s">
        <v>84</v>
      </c>
      <c r="D22" s="27" t="s">
        <v>29</v>
      </c>
      <c r="E22" s="25"/>
      <c r="F22" s="25"/>
      <c r="G22" s="25"/>
    </row>
    <row r="23" spans="1:7">
      <c r="A23" s="25"/>
      <c r="B23" s="50">
        <v>4</v>
      </c>
      <c r="C23" s="54">
        <v>0.9</v>
      </c>
      <c r="D23" s="30">
        <v>0.9</v>
      </c>
      <c r="E23" s="25"/>
      <c r="F23" s="25"/>
      <c r="G23" s="25"/>
    </row>
    <row r="24" spans="1:7">
      <c r="A24" s="25"/>
      <c r="B24" s="50">
        <v>5</v>
      </c>
      <c r="C24" s="54">
        <v>1</v>
      </c>
      <c r="D24" s="30">
        <v>1</v>
      </c>
      <c r="E24" s="25"/>
      <c r="F24" s="25"/>
      <c r="G24" s="25"/>
    </row>
    <row r="25" spans="1:7" ht="14.55" thickBot="1">
      <c r="A25" s="25"/>
      <c r="B25" s="51">
        <v>6</v>
      </c>
      <c r="C25" s="55">
        <v>1.1000000000000001</v>
      </c>
      <c r="D25" s="31">
        <v>1.1000000000000001</v>
      </c>
      <c r="E25" s="25"/>
      <c r="F25" s="25"/>
      <c r="G25" s="25"/>
    </row>
    <row r="26" spans="1:7" ht="14.55" thickBot="1">
      <c r="A26" s="25"/>
      <c r="E26" s="25"/>
      <c r="F26" s="25"/>
      <c r="G26" s="25"/>
    </row>
    <row r="27" spans="1:7">
      <c r="A27" s="25"/>
      <c r="B27" s="20" t="s">
        <v>85</v>
      </c>
      <c r="C27" s="47"/>
      <c r="D27" s="48"/>
      <c r="E27" s="25"/>
      <c r="F27" s="25"/>
      <c r="G27" s="25"/>
    </row>
    <row r="28" spans="1:7" ht="27.95">
      <c r="A28" s="25"/>
      <c r="B28" s="49" t="s">
        <v>1</v>
      </c>
      <c r="C28" s="41" t="s">
        <v>84</v>
      </c>
      <c r="D28" s="27" t="s">
        <v>29</v>
      </c>
      <c r="E28" s="25"/>
      <c r="F28" s="25"/>
      <c r="G28" s="25"/>
    </row>
    <row r="29" spans="1:7">
      <c r="A29" s="25"/>
      <c r="B29" s="50">
        <v>1</v>
      </c>
      <c r="C29" s="54">
        <v>0</v>
      </c>
      <c r="D29" s="28">
        <v>0</v>
      </c>
      <c r="E29" s="25"/>
      <c r="F29" s="25"/>
      <c r="G29" s="25"/>
    </row>
    <row r="30" spans="1:7">
      <c r="A30" s="25"/>
      <c r="B30" s="50">
        <v>2</v>
      </c>
      <c r="C30" s="54">
        <v>0</v>
      </c>
      <c r="D30" s="28">
        <v>0</v>
      </c>
      <c r="E30" s="25"/>
      <c r="F30" s="25"/>
      <c r="G30" s="25"/>
    </row>
    <row r="31" spans="1:7" ht="14.55" thickBot="1">
      <c r="A31" s="25"/>
      <c r="B31" s="51">
        <v>3</v>
      </c>
      <c r="C31" s="55">
        <v>0</v>
      </c>
      <c r="D31" s="29">
        <v>0</v>
      </c>
      <c r="E31" s="25"/>
      <c r="F31" s="25"/>
      <c r="G31" s="25"/>
    </row>
    <row r="32" spans="1:7" ht="14.55" thickBot="1">
      <c r="A32" s="25"/>
      <c r="B32" s="25"/>
      <c r="C32" s="6"/>
      <c r="D32" s="33"/>
      <c r="E32" s="25"/>
      <c r="F32" s="25"/>
      <c r="G32" s="25"/>
    </row>
    <row r="33" spans="1:7" ht="41.95">
      <c r="A33" s="25"/>
      <c r="B33" s="86" t="s">
        <v>81</v>
      </c>
      <c r="C33" s="44" t="s">
        <v>84</v>
      </c>
      <c r="D33" s="45" t="s">
        <v>78</v>
      </c>
      <c r="E33" s="25"/>
      <c r="F33" s="25"/>
      <c r="G33" s="25"/>
    </row>
    <row r="34" spans="1:7">
      <c r="A34" s="25"/>
      <c r="B34" s="37" t="s">
        <v>15</v>
      </c>
      <c r="C34" s="4">
        <v>100</v>
      </c>
      <c r="D34" s="9">
        <v>100</v>
      </c>
      <c r="E34" s="25"/>
      <c r="F34" s="25"/>
      <c r="G34" s="25"/>
    </row>
    <row r="35" spans="1:7" ht="14.55" thickBot="1">
      <c r="A35" s="25"/>
      <c r="B35" s="38" t="s">
        <v>16</v>
      </c>
      <c r="C35" s="46">
        <v>12000</v>
      </c>
      <c r="D35" s="32">
        <v>10000</v>
      </c>
      <c r="E35" s="25"/>
      <c r="F35" s="25"/>
      <c r="G35" s="25"/>
    </row>
    <row r="36" spans="1:7" ht="14.55" thickBot="1">
      <c r="A36" s="25"/>
      <c r="B36" s="88"/>
      <c r="C36" s="4"/>
      <c r="D36" s="8"/>
      <c r="E36" s="25"/>
      <c r="F36" s="25"/>
      <c r="G36" s="25"/>
    </row>
    <row r="37" spans="1:7">
      <c r="A37" s="25"/>
      <c r="B37" s="83" t="s">
        <v>69</v>
      </c>
      <c r="C37" s="35"/>
      <c r="D37" s="87"/>
      <c r="E37" s="25"/>
      <c r="F37" s="25"/>
      <c r="G37" s="25"/>
    </row>
    <row r="38" spans="1:7">
      <c r="A38" s="25"/>
      <c r="B38" s="37" t="s">
        <v>70</v>
      </c>
      <c r="C38" s="4">
        <v>75</v>
      </c>
      <c r="D38" s="9">
        <v>50</v>
      </c>
      <c r="E38" s="25"/>
      <c r="F38" s="25"/>
      <c r="G38" s="25"/>
    </row>
    <row r="39" spans="1:7">
      <c r="A39" s="25"/>
      <c r="B39" s="37" t="s">
        <v>71</v>
      </c>
      <c r="C39" s="4">
        <v>150</v>
      </c>
      <c r="D39" s="9">
        <v>200</v>
      </c>
      <c r="E39" s="25"/>
      <c r="F39" s="25"/>
      <c r="G39" s="25"/>
    </row>
    <row r="40" spans="1:7" ht="14.55" thickBot="1">
      <c r="A40" s="25"/>
      <c r="B40" s="38" t="s">
        <v>72</v>
      </c>
      <c r="C40" s="46">
        <v>60</v>
      </c>
      <c r="D40" s="32">
        <v>40</v>
      </c>
      <c r="E40" s="25"/>
      <c r="F40" s="25"/>
      <c r="G40" s="25"/>
    </row>
    <row r="41" spans="1:7">
      <c r="A41" s="25"/>
      <c r="B41" s="88"/>
      <c r="C41" s="4"/>
      <c r="D41" s="8"/>
      <c r="E41" s="25"/>
      <c r="F41" s="25"/>
      <c r="G41" s="25"/>
    </row>
    <row r="42" spans="1:7" ht="18.8" thickBot="1">
      <c r="A42" s="89" t="s">
        <v>74</v>
      </c>
      <c r="B42" s="90"/>
      <c r="C42" s="6"/>
      <c r="D42" s="33"/>
      <c r="E42" s="25"/>
      <c r="F42" s="25"/>
      <c r="G42" s="25"/>
    </row>
    <row r="43" spans="1:7" ht="41.95">
      <c r="A43" s="25"/>
      <c r="B43" s="94"/>
      <c r="C43" s="44" t="s">
        <v>84</v>
      </c>
      <c r="D43" s="45" t="s">
        <v>78</v>
      </c>
      <c r="E43" s="25"/>
      <c r="F43" s="25"/>
      <c r="G43" s="25"/>
    </row>
    <row r="44" spans="1:7">
      <c r="A44" s="25"/>
      <c r="B44" s="21" t="s">
        <v>22</v>
      </c>
      <c r="C44" s="4">
        <v>1</v>
      </c>
      <c r="D44" s="28">
        <v>1</v>
      </c>
      <c r="E44" s="25"/>
      <c r="F44" s="25"/>
      <c r="G44" s="25"/>
    </row>
    <row r="45" spans="1:7">
      <c r="A45" s="25"/>
      <c r="B45" s="21" t="s">
        <v>23</v>
      </c>
      <c r="C45" s="6"/>
      <c r="D45" s="28"/>
      <c r="F45" s="25">
        <v>2</v>
      </c>
      <c r="G45" s="25">
        <v>0</v>
      </c>
    </row>
    <row r="46" spans="1:7">
      <c r="A46" s="25"/>
      <c r="B46" s="21" t="s">
        <v>24</v>
      </c>
      <c r="C46" s="6"/>
      <c r="D46" s="28"/>
      <c r="F46" s="25">
        <v>3</v>
      </c>
      <c r="G46" s="25">
        <v>2</v>
      </c>
    </row>
    <row r="47" spans="1:7" ht="14.55" thickBot="1">
      <c r="A47" s="25"/>
      <c r="B47" s="22" t="s">
        <v>25</v>
      </c>
      <c r="C47" s="36"/>
      <c r="D47" s="29"/>
      <c r="F47" s="25">
        <v>4</v>
      </c>
      <c r="G47" s="25">
        <v>1</v>
      </c>
    </row>
    <row r="48" spans="1:7">
      <c r="A48" s="25"/>
      <c r="B48" s="25"/>
      <c r="C48" s="6"/>
      <c r="D48" s="33"/>
      <c r="E48" s="25"/>
      <c r="F48" s="25"/>
      <c r="G48" s="25"/>
    </row>
    <row r="49" spans="1:7" ht="18.8" thickBot="1">
      <c r="A49" s="92" t="s">
        <v>73</v>
      </c>
      <c r="B49" s="25"/>
      <c r="C49" s="6"/>
      <c r="D49" s="33"/>
      <c r="E49" s="25"/>
      <c r="F49" s="25"/>
      <c r="G49" s="25"/>
    </row>
    <row r="50" spans="1:7" ht="41.95">
      <c r="A50" s="25"/>
      <c r="B50" s="43"/>
      <c r="C50" s="44" t="s">
        <v>84</v>
      </c>
      <c r="D50" s="45" t="s">
        <v>78</v>
      </c>
      <c r="F50" s="25"/>
      <c r="G50" s="25"/>
    </row>
    <row r="51" spans="1:7">
      <c r="A51" s="25"/>
      <c r="B51" s="21" t="s">
        <v>26</v>
      </c>
      <c r="C51" s="4">
        <v>2</v>
      </c>
      <c r="D51" s="28">
        <v>2</v>
      </c>
      <c r="F51" s="25">
        <v>1</v>
      </c>
      <c r="G51" s="25">
        <v>0</v>
      </c>
    </row>
    <row r="52" spans="1:7">
      <c r="A52" s="25"/>
      <c r="B52" s="21" t="s">
        <v>27</v>
      </c>
      <c r="C52" s="6"/>
      <c r="D52" s="28"/>
      <c r="F52" s="25">
        <v>2</v>
      </c>
      <c r="G52" s="25">
        <v>0.5</v>
      </c>
    </row>
    <row r="53" spans="1:7" ht="14.55" thickBot="1">
      <c r="A53" s="25"/>
      <c r="B53" s="22" t="s">
        <v>28</v>
      </c>
      <c r="C53" s="36"/>
      <c r="D53" s="29"/>
      <c r="F53" s="25">
        <v>3</v>
      </c>
      <c r="G53" s="25">
        <v>1</v>
      </c>
    </row>
    <row r="54" spans="1:7" ht="14.55" thickBot="1">
      <c r="A54" s="25"/>
      <c r="B54" s="25"/>
      <c r="C54" s="6"/>
      <c r="D54" s="33"/>
      <c r="E54" s="25"/>
      <c r="F54" s="25"/>
      <c r="G54" s="25"/>
    </row>
    <row r="55" spans="1:7" ht="41.95">
      <c r="A55" s="25"/>
      <c r="B55" s="43"/>
      <c r="C55" s="44" t="s">
        <v>84</v>
      </c>
      <c r="D55" s="45" t="s">
        <v>78</v>
      </c>
      <c r="E55" s="25"/>
      <c r="F55" s="25"/>
      <c r="G55" s="25"/>
    </row>
    <row r="56" spans="1:7">
      <c r="A56" s="25"/>
      <c r="B56" s="23" t="s">
        <v>31</v>
      </c>
      <c r="C56" s="6" t="s">
        <v>32</v>
      </c>
      <c r="D56" s="28" t="s">
        <v>33</v>
      </c>
      <c r="E56" s="25"/>
      <c r="F56" s="25"/>
      <c r="G56" s="25"/>
    </row>
    <row r="57" spans="1:7">
      <c r="A57" s="25"/>
      <c r="B57" s="23" t="s">
        <v>30</v>
      </c>
      <c r="C57" s="4">
        <v>100</v>
      </c>
      <c r="D57" s="28">
        <v>100</v>
      </c>
      <c r="E57" s="25"/>
      <c r="F57" s="25"/>
      <c r="G57" s="25"/>
    </row>
    <row r="58" spans="1:7">
      <c r="A58" s="25"/>
      <c r="B58" s="23" t="s">
        <v>34</v>
      </c>
      <c r="C58" s="4"/>
      <c r="D58" s="28"/>
      <c r="E58" s="25"/>
      <c r="F58" s="25"/>
      <c r="G58" s="25"/>
    </row>
    <row r="59" spans="1:7">
      <c r="A59" s="25"/>
      <c r="B59" s="23" t="s">
        <v>35</v>
      </c>
      <c r="C59" s="4">
        <v>3</v>
      </c>
      <c r="D59" s="28"/>
      <c r="E59" s="25"/>
      <c r="F59" s="25"/>
      <c r="G59" s="25"/>
    </row>
    <row r="60" spans="1:7" ht="14.55" thickBot="1">
      <c r="B60" s="24" t="s">
        <v>36</v>
      </c>
      <c r="C60" s="46">
        <v>1000</v>
      </c>
      <c r="D60" s="32">
        <v>1000</v>
      </c>
    </row>
  </sheetData>
  <mergeCells count="1">
    <mergeCell ref="A42:B42"/>
  </mergeCells>
  <pageMargins left="0.70866141732283472" right="0.70866141732283472" top="0.78740157480314965" bottom="0.78740157480314965" header="0.31496062992125984" footer="0.31496062992125984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Score</vt:lpstr>
      <vt:lpstr>Tweak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Weichert</dc:creator>
  <cp:lastModifiedBy>Helmut</cp:lastModifiedBy>
  <cp:lastPrinted>2010-08-03T11:29:05Z</cp:lastPrinted>
  <dcterms:created xsi:type="dcterms:W3CDTF">2010-07-30T09:38:02Z</dcterms:created>
  <dcterms:modified xsi:type="dcterms:W3CDTF">2014-10-28T12:32:06Z</dcterms:modified>
</cp:coreProperties>
</file>